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183"/>
  </bookViews>
  <sheets>
    <sheet name="Výpočet ceny žíněnky LA Sport" sheetId="1" r:id="rId1"/>
  </sheets>
  <calcPr calcId="124519"/>
</workbook>
</file>

<file path=xl/calcChain.xml><?xml version="1.0" encoding="utf-8"?>
<calcChain xmlns="http://schemas.openxmlformats.org/spreadsheetml/2006/main">
  <c r="G10" i="1"/>
  <c r="G6"/>
  <c r="G4"/>
  <c r="F18"/>
  <c r="F12"/>
  <c r="G5"/>
  <c r="G8" s="1"/>
  <c r="F10"/>
  <c r="F9"/>
  <c r="F8"/>
  <c r="C7"/>
  <c r="C13"/>
  <c r="F16"/>
  <c r="F15"/>
  <c r="F14"/>
  <c r="F13"/>
  <c r="C19"/>
  <c r="F20"/>
  <c r="F21"/>
  <c r="F22"/>
  <c r="G9" l="1"/>
  <c r="H9" s="1"/>
  <c r="F23"/>
  <c r="C23" s="1"/>
  <c r="H8"/>
  <c r="H10"/>
  <c r="C11"/>
  <c r="C21"/>
  <c r="C17"/>
  <c r="H11" l="1"/>
  <c r="C24" s="1"/>
</calcChain>
</file>

<file path=xl/sharedStrings.xml><?xml version="1.0" encoding="utf-8"?>
<sst xmlns="http://schemas.openxmlformats.org/spreadsheetml/2006/main" count="46" uniqueCount="43">
  <si>
    <t>Vyplňte červená políčka dle nabídky, která se zobrazí, pokud na políčko kliknete a následně zmáčknete šipku vpravo pomocí levého tlačítka.</t>
  </si>
  <si>
    <t>Rozměr žíněnky</t>
  </si>
  <si>
    <t>Délka</t>
  </si>
  <si>
    <t>cm</t>
  </si>
  <si>
    <t>Šířka</t>
  </si>
  <si>
    <t>Výška</t>
  </si>
  <si>
    <t>Náplň žíněnky – zvolte číslo náplně</t>
  </si>
  <si>
    <t>Zpevněné rohy</t>
  </si>
  <si>
    <t>Ne</t>
  </si>
  <si>
    <t>Zpevněné 4 rohy (u skládaných žíněnek pouze vnější)</t>
  </si>
  <si>
    <t>Úchyty pro přenos žíněnky</t>
  </si>
  <si>
    <t>Ano</t>
  </si>
  <si>
    <t>4ks úchytů pro snadný přenos zdarma</t>
  </si>
  <si>
    <t>Propojení pomocí suchých zipů</t>
  </si>
  <si>
    <t>Bez propojení</t>
  </si>
  <si>
    <t>Barevný protiskluz</t>
  </si>
  <si>
    <t>na dně žíněnky</t>
  </si>
  <si>
    <t>Šedý spodek (bez příplatku)</t>
  </si>
  <si>
    <t>Barva boků a vrchní části</t>
  </si>
  <si>
    <t>Cena Vaší žíněnky</t>
  </si>
  <si>
    <t>Kč vč. DPH</t>
  </si>
  <si>
    <t>Ostatní žíněnky Vám rád naceníme dle Vašich požadavků.</t>
  </si>
  <si>
    <t xml:space="preserve">Cena obsahuje také balení do igelitového potahu pro transport žíněnky. </t>
  </si>
  <si>
    <t>Cena neobsahuje dopravné – EXW Plzeň.</t>
  </si>
  <si>
    <t>Dopravu můžeme zajistit – cena dle tabulek firmy TOPTRANS.</t>
  </si>
  <si>
    <t>Objednávky můžete posílat na mail:</t>
  </si>
  <si>
    <t>lasport@volny.cz</t>
  </si>
  <si>
    <t xml:space="preserve">Technické dotazy na čísle: </t>
  </si>
  <si>
    <t xml:space="preserve">Vyrábí: </t>
  </si>
  <si>
    <t>LA Sport s.r.o., Lísková 13, 312 00 Plzeň</t>
  </si>
  <si>
    <t>Sklad a výroba:</t>
  </si>
  <si>
    <t>Šťáhlavy 726, 323 03 Šťáhlavy – Svidná</t>
  </si>
  <si>
    <t>Sestavte si dopadovou žíněnku na míru a zjistěte její cenu</t>
  </si>
  <si>
    <t>3 – PUR 50 + vrchní pevná pěna - gymnastické pružné podlahy (do 20cm)</t>
  </si>
  <si>
    <t>Žíněnku je možné složit na polovinu</t>
  </si>
  <si>
    <t>Látka</t>
  </si>
  <si>
    <t>Šití, střihání, lepení, oblékání, balení</t>
  </si>
  <si>
    <t>PUR 30</t>
  </si>
  <si>
    <t>Molitan m3</t>
  </si>
  <si>
    <t>1 – PUR 20 – měkká pěna pro  doskoky a dopady (dopady min. 30cm)</t>
  </si>
  <si>
    <t>Cena molitanu:</t>
  </si>
  <si>
    <t>Červená (s příplatkem)</t>
  </si>
  <si>
    <t xml:space="preserve">2 – PUR 30 – pro doskoky </t>
  </si>
</sst>
</file>

<file path=xl/styles.xml><?xml version="1.0" encoding="utf-8"?>
<styleSheet xmlns="http://schemas.openxmlformats.org/spreadsheetml/2006/main">
  <numFmts count="1">
    <numFmt numFmtId="164" formatCode="&quot;PRAVDA&quot;;&quot;PRAVDA&quot;;&quot;NEPRAVDA&quot;"/>
  </numFmts>
  <fonts count="11"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indexed="9"/>
      <name val="Arial"/>
      <family val="2"/>
      <charset val="238"/>
    </font>
    <font>
      <sz val="12"/>
      <name val="Arial"/>
      <family val="2"/>
      <charset val="238"/>
    </font>
    <font>
      <sz val="12"/>
      <color indexed="9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sz val="15"/>
      <color indexed="9"/>
      <name val="Arial"/>
      <family val="2"/>
      <charset val="238"/>
    </font>
    <font>
      <sz val="10"/>
      <color indexed="12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13"/>
      </patternFill>
    </fill>
    <fill>
      <patternFill patternType="solid">
        <fgColor indexed="10"/>
        <bgColor indexed="53"/>
      </patternFill>
    </fill>
    <fill>
      <patternFill patternType="solid">
        <fgColor indexed="18"/>
        <bgColor indexed="32"/>
      </patternFill>
    </fill>
    <fill>
      <patternFill patternType="solid">
        <fgColor indexed="9"/>
        <bgColor indexed="26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 applyProtection="1"/>
    <xf numFmtId="0" fontId="0" fillId="2" borderId="0" xfId="0" applyFill="1" applyProtection="1"/>
    <xf numFmtId="0" fontId="2" fillId="2" borderId="0" xfId="0" applyFont="1" applyFill="1" applyProtection="1"/>
    <xf numFmtId="0" fontId="0" fillId="0" borderId="0" xfId="0" applyProtection="1"/>
    <xf numFmtId="0" fontId="2" fillId="0" borderId="0" xfId="0" applyFont="1" applyProtection="1"/>
    <xf numFmtId="0" fontId="0" fillId="2" borderId="0" xfId="0" applyFont="1" applyFill="1" applyProtection="1"/>
    <xf numFmtId="0" fontId="3" fillId="3" borderId="0" xfId="0" applyFont="1" applyFill="1" applyAlignment="1" applyProtection="1">
      <alignment horizontal="right"/>
    </xf>
    <xf numFmtId="0" fontId="4" fillId="0" borderId="0" xfId="0" applyFont="1" applyAlignment="1" applyProtection="1">
      <alignment horizontal="left"/>
    </xf>
    <xf numFmtId="164" fontId="3" fillId="3" borderId="0" xfId="0" applyNumberFormat="1" applyFont="1" applyFill="1" applyAlignment="1" applyProtection="1">
      <alignment horizontal="left"/>
    </xf>
    <xf numFmtId="164" fontId="3" fillId="2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left"/>
      <protection hidden="1"/>
    </xf>
    <xf numFmtId="0" fontId="5" fillId="4" borderId="0" xfId="0" applyFont="1" applyFill="1" applyProtection="1"/>
    <xf numFmtId="0" fontId="4" fillId="4" borderId="0" xfId="0" applyFont="1" applyFill="1" applyProtection="1"/>
    <xf numFmtId="0" fontId="5" fillId="5" borderId="0" xfId="0" applyFont="1" applyFill="1" applyProtection="1"/>
    <xf numFmtId="0" fontId="4" fillId="5" borderId="0" xfId="0" applyFont="1" applyFill="1" applyProtection="1"/>
    <xf numFmtId="0" fontId="6" fillId="5" borderId="0" xfId="0" applyFont="1" applyFill="1" applyProtection="1"/>
    <xf numFmtId="0" fontId="0" fillId="5" borderId="0" xfId="0" applyFill="1"/>
    <xf numFmtId="0" fontId="0" fillId="2" borderId="0" xfId="0" applyFont="1" applyFill="1"/>
    <xf numFmtId="0" fontId="4" fillId="2" borderId="0" xfId="0" applyFont="1" applyFill="1" applyProtection="1"/>
    <xf numFmtId="0" fontId="6" fillId="2" borderId="0" xfId="0" applyFont="1" applyFill="1" applyProtection="1"/>
    <xf numFmtId="0" fontId="0" fillId="5" borderId="0" xfId="0" applyFont="1" applyFill="1"/>
    <xf numFmtId="0" fontId="7" fillId="2" borderId="0" xfId="0" applyFont="1" applyFill="1"/>
    <xf numFmtId="0" fontId="0" fillId="2" borderId="0" xfId="0" applyFill="1" applyAlignment="1">
      <alignment horizontal="left"/>
    </xf>
    <xf numFmtId="2" fontId="6" fillId="4" borderId="0" xfId="0" applyNumberFormat="1" applyFont="1" applyFill="1" applyProtection="1"/>
    <xf numFmtId="0" fontId="8" fillId="0" borderId="0" xfId="0" applyFont="1"/>
    <xf numFmtId="0" fontId="8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9" fillId="0" borderId="0" xfId="0" applyFont="1"/>
    <xf numFmtId="0" fontId="8" fillId="5" borderId="0" xfId="0" applyFont="1" applyFill="1"/>
    <xf numFmtId="0" fontId="10" fillId="0" borderId="0" xfId="0" applyFont="1" applyProtection="1">
      <protection hidden="1"/>
    </xf>
    <xf numFmtId="0" fontId="10" fillId="0" borderId="0" xfId="0" applyFont="1"/>
    <xf numFmtId="0" fontId="10" fillId="5" borderId="0" xfId="0" applyFont="1" applyFill="1" applyProtection="1">
      <protection hidden="1"/>
    </xf>
    <xf numFmtId="0" fontId="10" fillId="5" borderId="0" xfId="0" applyFont="1" applyFill="1"/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99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66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19</xdr:row>
      <xdr:rowOff>66675</xdr:rowOff>
    </xdr:from>
    <xdr:to>
      <xdr:col>4</xdr:col>
      <xdr:colOff>3248025</xdr:colOff>
      <xdr:row>21</xdr:row>
      <xdr:rowOff>85725</xdr:rowOff>
    </xdr:to>
    <xdr:pic>
      <xdr:nvPicPr>
        <xdr:cNvPr id="104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05350" y="4210050"/>
          <a:ext cx="3248025" cy="4000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oneCell">
    <xdr:from>
      <xdr:col>4</xdr:col>
      <xdr:colOff>488233</xdr:colOff>
      <xdr:row>24</xdr:row>
      <xdr:rowOff>38100</xdr:rowOff>
    </xdr:from>
    <xdr:to>
      <xdr:col>4</xdr:col>
      <xdr:colOff>2733674</xdr:colOff>
      <xdr:row>35</xdr:row>
      <xdr:rowOff>123825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012608" y="4591050"/>
          <a:ext cx="2245441" cy="19335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asport@volny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6"/>
  <sheetViews>
    <sheetView tabSelected="1" workbookViewId="0">
      <selection activeCell="C5" sqref="C5"/>
    </sheetView>
  </sheetViews>
  <sheetFormatPr defaultColWidth="11.5703125" defaultRowHeight="12.75"/>
  <cols>
    <col min="1" max="1" width="15.85546875" customWidth="1"/>
    <col min="2" max="2" width="15" customWidth="1"/>
    <col min="3" max="3" width="30.140625" customWidth="1"/>
    <col min="4" max="4" width="6.85546875" customWidth="1"/>
    <col min="5" max="5" width="54.5703125" customWidth="1"/>
    <col min="6" max="6" width="20.42578125" style="26" hidden="1" customWidth="1"/>
    <col min="7" max="7" width="17" style="26" hidden="1" customWidth="1"/>
    <col min="8" max="8" width="20.28515625" style="26" hidden="1" customWidth="1"/>
    <col min="9" max="10" width="47.85546875" style="26" hidden="1" customWidth="1"/>
    <col min="11" max="11" width="47.85546875" hidden="1" customWidth="1"/>
  </cols>
  <sheetData>
    <row r="1" spans="1:8" ht="15.75">
      <c r="A1" s="1" t="s">
        <v>32</v>
      </c>
      <c r="B1" s="2"/>
      <c r="C1" s="3"/>
      <c r="D1" s="2"/>
      <c r="E1" s="2"/>
      <c r="F1" s="27"/>
    </row>
    <row r="2" spans="1:8">
      <c r="A2" s="2" t="s">
        <v>0</v>
      </c>
      <c r="B2" s="2"/>
      <c r="C2" s="3"/>
      <c r="D2" s="2"/>
      <c r="E2" s="2"/>
      <c r="F2" s="27"/>
    </row>
    <row r="3" spans="1:8">
      <c r="A3" s="4"/>
      <c r="B3" s="4"/>
      <c r="C3" s="5"/>
      <c r="D3" s="4"/>
      <c r="E3" s="4"/>
      <c r="F3" s="27"/>
    </row>
    <row r="4" spans="1:8" ht="15">
      <c r="A4" s="6" t="s">
        <v>1</v>
      </c>
      <c r="B4" s="6" t="s">
        <v>2</v>
      </c>
      <c r="C4" s="7">
        <v>300</v>
      </c>
      <c r="D4" s="2" t="s">
        <v>3</v>
      </c>
      <c r="E4" s="6"/>
      <c r="F4" s="27" t="s">
        <v>35</v>
      </c>
      <c r="G4" s="28">
        <f>(C4+C6)/100*(C5+C6)/100*2*80</f>
        <v>1170</v>
      </c>
      <c r="H4" s="27"/>
    </row>
    <row r="5" spans="1:8" ht="15">
      <c r="A5" s="6"/>
      <c r="B5" s="6" t="s">
        <v>4</v>
      </c>
      <c r="C5" s="7">
        <v>200</v>
      </c>
      <c r="D5" s="2" t="s">
        <v>3</v>
      </c>
      <c r="E5" s="6"/>
      <c r="F5" s="27" t="s">
        <v>38</v>
      </c>
      <c r="G5" s="27">
        <f>C4*C5*C6/1000000</f>
        <v>1.5</v>
      </c>
      <c r="H5" s="27"/>
    </row>
    <row r="6" spans="1:8" ht="15">
      <c r="A6" s="2"/>
      <c r="B6" s="2" t="s">
        <v>5</v>
      </c>
      <c r="C6" s="7">
        <v>25</v>
      </c>
      <c r="D6" s="2" t="s">
        <v>3</v>
      </c>
      <c r="E6" s="2"/>
      <c r="F6" s="27" t="s">
        <v>36</v>
      </c>
      <c r="G6" s="29">
        <f>(C4+C5)/2.5/60*300</f>
        <v>1000</v>
      </c>
    </row>
    <row r="7" spans="1:8" ht="15">
      <c r="A7" s="4"/>
      <c r="B7" s="4"/>
      <c r="C7" s="8">
        <f>((C4+C6+2)*(C5+C6+2)*2*G1/10000+G2*0.85)*1.2*1.21/0.7</f>
        <v>0</v>
      </c>
      <c r="D7" s="4"/>
      <c r="E7" s="4"/>
      <c r="F7" s="27"/>
    </row>
    <row r="8" spans="1:8" ht="15">
      <c r="A8" s="6" t="s">
        <v>6</v>
      </c>
      <c r="B8" s="6"/>
      <c r="C8" s="9" t="s">
        <v>37</v>
      </c>
      <c r="D8" s="2" t="s">
        <v>39</v>
      </c>
      <c r="E8" s="6"/>
      <c r="F8" s="27">
        <f>IF(C8="PUR 20",1,0)</f>
        <v>0</v>
      </c>
      <c r="G8" s="26">
        <f>G5*(2573*1.1*1.05)</f>
        <v>4457.7225000000008</v>
      </c>
      <c r="H8" s="26">
        <f>F8*G8</f>
        <v>0</v>
      </c>
    </row>
    <row r="9" spans="1:8" ht="15">
      <c r="A9" s="6"/>
      <c r="B9" s="6"/>
      <c r="C9" s="10"/>
      <c r="D9" s="2" t="s">
        <v>42</v>
      </c>
      <c r="E9" s="6"/>
      <c r="F9" s="27">
        <f>IF(C8="PUR 30",1,0)</f>
        <v>1</v>
      </c>
      <c r="G9" s="26">
        <f>G5*3518*1.1*1.05</f>
        <v>6094.9350000000013</v>
      </c>
      <c r="H9" s="26">
        <f>F9*G9</f>
        <v>6094.9350000000013</v>
      </c>
    </row>
    <row r="10" spans="1:8" ht="15">
      <c r="A10" s="6"/>
      <c r="B10" s="6"/>
      <c r="C10" s="10"/>
      <c r="D10" s="2" t="s">
        <v>33</v>
      </c>
      <c r="E10" s="6"/>
      <c r="F10" s="27">
        <f>IF(C8="PUR 50 +",1,0)</f>
        <v>0</v>
      </c>
      <c r="G10" s="26">
        <f>((C4*C5*(C6-2)*3518*1.1*1.05/30*50/1000000)+C4*C5*350/10000)*1.05</f>
        <v>12017.84535</v>
      </c>
      <c r="H10" s="26">
        <f>F10*G10</f>
        <v>0</v>
      </c>
    </row>
    <row r="11" spans="1:8" ht="15">
      <c r="A11" s="4"/>
      <c r="B11" s="4"/>
      <c r="C11" s="8">
        <f>(C4/100*C5/100*C6/100*G3*SUM(F8:F10)+0.15*G2)*1.2*1.21/0.7</f>
        <v>0</v>
      </c>
      <c r="D11" s="4"/>
      <c r="E11" s="4"/>
      <c r="F11" s="27" t="s">
        <v>40</v>
      </c>
      <c r="H11" s="29">
        <f>SUM(H8:H10)</f>
        <v>6094.9350000000013</v>
      </c>
    </row>
    <row r="12" spans="1:8" ht="15">
      <c r="A12" s="6" t="s">
        <v>7</v>
      </c>
      <c r="B12" s="6"/>
      <c r="C12" s="11" t="s">
        <v>8</v>
      </c>
      <c r="D12" s="6" t="s">
        <v>9</v>
      </c>
      <c r="E12" s="6"/>
      <c r="F12" s="28">
        <f>IF(C15="ANO",250,0)</f>
        <v>0</v>
      </c>
    </row>
    <row r="13" spans="1:8" ht="15">
      <c r="A13" s="4"/>
      <c r="B13" s="4"/>
      <c r="C13" s="12">
        <f>IF(C12="Ano",300,0)</f>
        <v>0</v>
      </c>
      <c r="D13" s="4"/>
      <c r="E13" s="4"/>
      <c r="F13" s="28">
        <f>IF(C16="Propojení na rozích z boku",400,0)</f>
        <v>0</v>
      </c>
    </row>
    <row r="14" spans="1:8" ht="15">
      <c r="A14" s="6" t="s">
        <v>10</v>
      </c>
      <c r="B14" s="6"/>
      <c r="C14" s="11" t="s">
        <v>11</v>
      </c>
      <c r="D14" s="6" t="s">
        <v>12</v>
      </c>
      <c r="E14" s="6"/>
      <c r="F14" s="28">
        <f>IF(C16="Propojení na bocích po celé délce",250+C6*70,0)</f>
        <v>0</v>
      </c>
    </row>
    <row r="15" spans="1:8" ht="15">
      <c r="A15" s="4"/>
      <c r="B15" s="4"/>
      <c r="C15" s="8"/>
      <c r="D15" s="4"/>
      <c r="E15" s="4"/>
      <c r="F15" s="28">
        <f>IF(C16="Propojení na spodku v rozích",430,0)</f>
        <v>0</v>
      </c>
    </row>
    <row r="16" spans="1:8" ht="15">
      <c r="A16" s="2" t="s">
        <v>13</v>
      </c>
      <c r="B16" s="2"/>
      <c r="C16" s="11" t="s">
        <v>14</v>
      </c>
      <c r="D16" s="2"/>
      <c r="E16" s="2"/>
      <c r="F16" s="28">
        <f>IF(C16="Propojení na spodku po celé délce",700,0)</f>
        <v>0</v>
      </c>
    </row>
    <row r="17" spans="1:10" ht="15">
      <c r="A17" s="4"/>
      <c r="B17" s="4"/>
      <c r="C17" s="8">
        <f>SUM(F12:F16)</f>
        <v>0</v>
      </c>
      <c r="D17" s="4"/>
      <c r="E17" s="4"/>
      <c r="F17" s="27"/>
    </row>
    <row r="18" spans="1:10" ht="15">
      <c r="A18" s="2" t="s">
        <v>34</v>
      </c>
      <c r="B18" s="2"/>
      <c r="C18" s="11" t="s">
        <v>8</v>
      </c>
      <c r="D18" s="2"/>
      <c r="E18" s="2"/>
      <c r="F18" s="28">
        <f>IF(C18="ANO",C5*3,0)</f>
        <v>0</v>
      </c>
    </row>
    <row r="19" spans="1:10" ht="15">
      <c r="A19" s="4"/>
      <c r="B19" s="4"/>
      <c r="C19" s="12">
        <f>IF(C18="Ano",850,0)</f>
        <v>0</v>
      </c>
      <c r="D19" s="4"/>
      <c r="E19" s="4"/>
      <c r="F19" s="27"/>
    </row>
    <row r="20" spans="1:10" ht="15">
      <c r="A20" s="6" t="s">
        <v>15</v>
      </c>
      <c r="B20" s="6" t="s">
        <v>16</v>
      </c>
      <c r="C20" s="11" t="s">
        <v>17</v>
      </c>
      <c r="D20" s="6"/>
      <c r="E20" s="6"/>
      <c r="F20" s="28">
        <f>IF(C20="Červený spodek (s příplatkem)",250,0)</f>
        <v>0</v>
      </c>
    </row>
    <row r="21" spans="1:10" ht="15">
      <c r="A21" s="4"/>
      <c r="B21" s="4"/>
      <c r="C21" s="8">
        <f>SUM(F20:F21)</f>
        <v>0</v>
      </c>
      <c r="D21" s="4"/>
      <c r="E21" s="4"/>
      <c r="F21" s="28">
        <f>IF(C20="Modrý spodek (s příplatkem)",250,0)</f>
        <v>0</v>
      </c>
    </row>
    <row r="22" spans="1:10" ht="15">
      <c r="A22" s="2" t="s">
        <v>18</v>
      </c>
      <c r="B22" s="2"/>
      <c r="C22" s="11" t="s">
        <v>41</v>
      </c>
      <c r="D22" s="2"/>
      <c r="E22" s="2"/>
      <c r="F22" s="28">
        <f>IF(C22="Žlutá (s příplatkem)",20,0)</f>
        <v>0</v>
      </c>
    </row>
    <row r="23" spans="1:10">
      <c r="A23" s="4"/>
      <c r="B23" s="4"/>
      <c r="C23" s="5">
        <f>SUM(F22:F23)</f>
        <v>0</v>
      </c>
      <c r="D23" s="4"/>
      <c r="E23" s="4"/>
      <c r="F23" s="28">
        <f>SUM(F12:F22)</f>
        <v>0</v>
      </c>
    </row>
    <row r="24" spans="1:10" ht="19.5">
      <c r="A24" s="13" t="s">
        <v>19</v>
      </c>
      <c r="B24" s="14"/>
      <c r="C24" s="25">
        <f>((G4+G6+H11+F23)*1.936)*1.1</f>
        <v>17601.005576000003</v>
      </c>
      <c r="D24" s="14" t="s">
        <v>20</v>
      </c>
      <c r="E24" s="14"/>
      <c r="F24" s="27"/>
    </row>
    <row r="25" spans="1:10" s="18" customFormat="1" ht="14.1" customHeight="1">
      <c r="A25" s="15"/>
      <c r="B25" s="16"/>
      <c r="C25" s="17"/>
      <c r="D25" s="16"/>
      <c r="E25" s="16"/>
      <c r="F25" s="33"/>
      <c r="G25" s="34"/>
      <c r="H25" s="30"/>
      <c r="I25" s="30"/>
      <c r="J25" s="30"/>
    </row>
    <row r="26" spans="1:10" s="18" customFormat="1" ht="14.85" customHeight="1">
      <c r="A26" s="19" t="s">
        <v>21</v>
      </c>
      <c r="B26" s="20"/>
      <c r="C26" s="21"/>
      <c r="D26" s="20"/>
      <c r="E26" s="16"/>
      <c r="F26" s="33"/>
      <c r="G26" s="34"/>
      <c r="H26" s="30"/>
      <c r="I26" s="30"/>
      <c r="J26" s="30"/>
    </row>
    <row r="27" spans="1:10" s="18" customFormat="1" ht="14.85" customHeight="1">
      <c r="A27"/>
      <c r="B27"/>
      <c r="C27"/>
      <c r="D27"/>
      <c r="E27" s="16"/>
      <c r="F27" s="33"/>
      <c r="G27" s="34"/>
      <c r="H27" s="30"/>
      <c r="I27" s="30"/>
      <c r="J27" s="30"/>
    </row>
    <row r="28" spans="1:10" s="18" customFormat="1" ht="14.85" customHeight="1">
      <c r="A28" s="19" t="s">
        <v>22</v>
      </c>
      <c r="B28" s="19"/>
      <c r="C28" s="19"/>
      <c r="D28" s="19"/>
      <c r="E28" s="16"/>
      <c r="F28" s="33"/>
      <c r="G28" s="34"/>
      <c r="H28" s="30"/>
      <c r="I28" s="30"/>
      <c r="J28" s="30"/>
    </row>
    <row r="29" spans="1:10">
      <c r="A29" s="19" t="s">
        <v>23</v>
      </c>
      <c r="B29" s="19"/>
      <c r="C29" s="19"/>
      <c r="D29" s="19"/>
      <c r="F29" s="31"/>
      <c r="G29" s="32"/>
    </row>
    <row r="30" spans="1:10">
      <c r="A30" s="19" t="s">
        <v>24</v>
      </c>
      <c r="B30" s="19"/>
      <c r="C30" s="19"/>
      <c r="D30" s="19"/>
      <c r="E30" s="22"/>
      <c r="F30" s="32"/>
      <c r="G30" s="32"/>
    </row>
    <row r="31" spans="1:10">
      <c r="E31" s="18"/>
    </row>
    <row r="32" spans="1:10">
      <c r="A32" s="19" t="s">
        <v>25</v>
      </c>
      <c r="B32" s="19"/>
      <c r="C32" s="23" t="s">
        <v>26</v>
      </c>
      <c r="D32" s="19"/>
      <c r="E32" s="22"/>
    </row>
    <row r="33" spans="1:5">
      <c r="A33" s="19" t="s">
        <v>27</v>
      </c>
      <c r="B33" s="19"/>
      <c r="C33" s="24">
        <v>608703331</v>
      </c>
      <c r="D33" s="19"/>
      <c r="E33" s="22"/>
    </row>
    <row r="34" spans="1:5">
      <c r="A34" s="19"/>
      <c r="B34" s="19"/>
      <c r="C34" s="19"/>
      <c r="D34" s="19"/>
      <c r="E34" s="22"/>
    </row>
    <row r="35" spans="1:5">
      <c r="A35" s="19" t="s">
        <v>28</v>
      </c>
      <c r="B35" s="19" t="s">
        <v>29</v>
      </c>
      <c r="C35" s="19"/>
      <c r="D35" s="19"/>
      <c r="E35" s="22"/>
    </row>
    <row r="36" spans="1:5">
      <c r="A36" s="19" t="s">
        <v>30</v>
      </c>
      <c r="B36" s="19" t="s">
        <v>31</v>
      </c>
      <c r="C36" s="19"/>
      <c r="D36" s="19"/>
      <c r="E36" s="22"/>
    </row>
  </sheetData>
  <sheetProtection selectLockedCells="1" selectUnlockedCells="1"/>
  <dataValidations count="8">
    <dataValidation type="list" operator="equal" allowBlank="1" sqref="C12 C14 C18">
      <formula1>"Ano,Ne"</formula1>
      <formula2>0</formula2>
    </dataValidation>
    <dataValidation type="list" operator="equal" allowBlank="1" sqref="C16">
      <formula1>"Bez propojení,Propojení na rozích z boku,Propojení na bocích po celé délce,Propojení na spodku v rozích,Propojení na spodku po celé délce"</formula1>
      <formula2>0</formula2>
    </dataValidation>
    <dataValidation type="list" operator="equal" allowBlank="1" sqref="C20">
      <formula1>"Šedý spodek (bez příplatku),Modrý spodek (s příplatkem),Červený spodek (s příplatkem),Bez protiskluzu"</formula1>
      <formula2>0</formula2>
    </dataValidation>
    <dataValidation type="list" operator="equal" allowBlank="1" sqref="C22">
      <formula1>"Modrá,Zelená,Šedá,Bílá,Černá,Červená,Žlutá (s příplatkem)"</formula1>
    </dataValidation>
    <dataValidation type="list" operator="equal" sqref="C4">
      <formula1>"200,250,300"</formula1>
    </dataValidation>
    <dataValidation type="list" operator="equal" sqref="C5">
      <formula1>"100,150,200"</formula1>
    </dataValidation>
    <dataValidation type="list" operator="equal" sqref="C6">
      <formula1>"10,15,20,25,30,35,40"</formula1>
    </dataValidation>
    <dataValidation type="list" operator="equal" allowBlank="1" sqref="C8">
      <formula1>"PUR 20,PUR 30,PUR 50 +"</formula1>
    </dataValidation>
  </dataValidations>
  <hyperlinks>
    <hyperlink ref="C32" r:id="rId1"/>
  </hyperlinks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 r:id="rId2"/>
  <headerFooter alignWithMargins="0">
    <oddHeader>&amp;L&amp;"Times New Roman,obyčejné"&amp;12www.lasport.net&amp;C&amp;"Times New Roman,obyčejné"&amp;12lasport@volny.cz&amp;R&amp;"Times New Roman,obyčejné"&amp;12 608703331</oddHeader>
    <oddFooter>&amp;L&amp;"Times New Roman,obyčejné"&amp;12LA Sport s.r.o., Lísková 13, 312 00 Plzeň&amp;R&amp;"Times New Roman,obyčejné"&amp;12... pro dobré atlety ...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Výpočet ceny žíněnky LA Sport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Radomír Škaloud</dc:creator>
  <cp:lastModifiedBy>Radomír Škaloud</cp:lastModifiedBy>
  <dcterms:created xsi:type="dcterms:W3CDTF">2017-07-24T12:46:25Z</dcterms:created>
  <dcterms:modified xsi:type="dcterms:W3CDTF">2022-01-11T07:28:32Z</dcterms:modified>
</cp:coreProperties>
</file>